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tup" sheetId="1" state="visible" r:id="rId1"/>
    <sheet name="Members" sheetId="2" state="visible" r:id="rId2"/>
    <sheet name="Collection" sheetId="3" state="visible" r:id="rId3"/>
    <sheet name="Auction" sheetId="4" state="visible" r:id="rId4"/>
    <sheet name="Passbook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₹&quot;#,##0"/>
  </numFmts>
  <fonts count="9">
    <font>
      <name val="Calibri"/>
      <family val="2"/>
      <color theme="1"/>
      <sz val="11"/>
      <scheme val="minor"/>
    </font>
    <font>
      <name val="Calibri"/>
      <b val="1"/>
      <color rgb="001A2138"/>
      <sz val="14"/>
    </font>
    <font>
      <name val="Calibri"/>
      <i val="1"/>
      <color rgb="007C89A1"/>
      <sz val="10"/>
    </font>
    <font>
      <name val="Calibri"/>
      <color rgb="003B4763"/>
      <sz val="11"/>
    </font>
    <font>
      <name val="Calibri"/>
      <b val="1"/>
      <color rgb="001A2138"/>
      <sz val="11"/>
    </font>
    <font>
      <name val="Calibri"/>
      <color rgb="007C89A1"/>
      <sz val="10"/>
    </font>
    <font>
      <name val="Calibri"/>
      <b val="1"/>
      <color rgb="005A6785"/>
      <sz val="10"/>
    </font>
    <font>
      <name val="Calibri"/>
      <b val="1"/>
      <color rgb="0000695C"/>
      <sz val="11"/>
    </font>
    <font>
      <name val="Calibri"/>
      <b val="1"/>
      <color rgb="002962FF"/>
      <sz val="11"/>
    </font>
  </fonts>
  <fills count="6">
    <fill>
      <patternFill/>
    </fill>
    <fill>
      <patternFill patternType="gray125"/>
    </fill>
    <fill>
      <patternFill patternType="solid">
        <fgColor rgb="00FFF9EC"/>
      </patternFill>
    </fill>
    <fill>
      <patternFill patternType="solid">
        <fgColor rgb="00E6F2F0"/>
      </patternFill>
    </fill>
    <fill>
      <patternFill patternType="solid">
        <fgColor rgb="00F5F7FA"/>
      </patternFill>
    </fill>
    <fill>
      <patternFill patternType="solid">
        <fgColor rgb="00EAF0FF"/>
      </patternFill>
    </fill>
  </fills>
  <borders count="2">
    <border>
      <left/>
      <right/>
      <top/>
      <bottom/>
      <diagonal/>
    </border>
    <border>
      <left style="thin">
        <color rgb="00E2E7EE"/>
      </left>
      <right style="thin">
        <color rgb="00E2E7EE"/>
      </right>
      <top style="thin">
        <color rgb="00E2E7EE"/>
      </top>
      <bottom style="thin">
        <color rgb="00E2E7EE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164" fontId="4" fillId="2" borderId="1" pivotButton="0" quotePrefix="0" xfId="0"/>
    <xf numFmtId="1" fontId="4" fillId="2" borderId="1" pivotButton="0" quotePrefix="0" xfId="0"/>
    <xf numFmtId="10" fontId="4" fillId="2" borderId="1" pivotButton="0" quotePrefix="0" xfId="0"/>
    <xf numFmtId="164" fontId="4" fillId="3" borderId="1" pivotButton="0" quotePrefix="0" xfId="0"/>
    <xf numFmtId="0" fontId="0" fillId="2" borderId="1" pivotButton="0" quotePrefix="0" xfId="0"/>
    <xf numFmtId="0" fontId="5" fillId="0" borderId="0" pivotButton="0" quotePrefix="0" xfId="0"/>
    <xf numFmtId="0" fontId="2" fillId="0" borderId="0" pivotButton="0" quotePrefix="0" xfId="0"/>
    <xf numFmtId="0" fontId="6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2" borderId="1" pivotButton="0" quotePrefix="0" xfId="0"/>
    <xf numFmtId="164" fontId="7" fillId="0" borderId="1" pivotButton="0" quotePrefix="0" xfId="0"/>
    <xf numFmtId="0" fontId="6" fillId="0" borderId="0" pivotButton="0" quotePrefix="0" xfId="0"/>
    <xf numFmtId="164" fontId="4" fillId="4" borderId="1" pivotButton="0" quotePrefix="0" xfId="0"/>
    <xf numFmtId="164" fontId="0" fillId="0" borderId="1" pivotButton="0" quotePrefix="0" xfId="0"/>
    <xf numFmtId="164" fontId="8" fillId="5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Chit setup</t>
        </is>
      </c>
    </row>
    <row r="2">
      <c r="A2" s="2" t="inlineStr">
        <is>
          <t>Chit value (total pot)</t>
        </is>
      </c>
      <c r="B2" s="3" t="n">
        <v>500000</v>
      </c>
    </row>
    <row r="3">
      <c r="A3" s="2" t="inlineStr">
        <is>
          <t>Number of members</t>
        </is>
      </c>
      <c r="B3" s="4" t="n">
        <v>20</v>
      </c>
    </row>
    <row r="4">
      <c r="A4" s="2" t="inlineStr">
        <is>
          <t>Number of cycles</t>
        </is>
      </c>
      <c r="B4" s="4" t="n">
        <v>20</v>
      </c>
    </row>
    <row r="5">
      <c r="A5" s="2" t="inlineStr">
        <is>
          <t>Foreman commission</t>
        </is>
      </c>
      <c r="B5" s="5" t="n">
        <v>0.05</v>
      </c>
    </row>
    <row r="6">
      <c r="A6" s="2" t="inlineStr">
        <is>
          <t>Base instalment</t>
        </is>
      </c>
      <c r="B6" s="6">
        <f>B2/B3</f>
        <v/>
      </c>
    </row>
    <row r="8">
      <c r="A8" s="2" t="inlineStr">
        <is>
          <t>Frequency</t>
        </is>
      </c>
      <c r="B8" s="7" t="inlineStr">
        <is>
          <t>Monthly</t>
        </is>
      </c>
    </row>
    <row r="10">
      <c r="A10" s="8" t="inlineStr">
        <is>
          <t>Dividend is shared among members who have not yet won (members - 1). If your group shares it with everyone, edit column G on the Auction tab.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8" customWidth="1" min="1" max="1"/>
    <col width="26" customWidth="1" min="2" max="2"/>
    <col width="16" customWidth="1" min="3" max="3"/>
    <col width="14" customWidth="1" min="4" max="4"/>
    <col width="30" customWidth="1" min="5" max="5"/>
  </cols>
  <sheetData>
    <row r="1">
      <c r="A1" s="1" t="inlineStr">
        <is>
          <t>Member register</t>
        </is>
      </c>
    </row>
    <row r="2">
      <c r="A2" s="9" t="inlineStr">
        <is>
          <t>One row per member. Slot order is your payout order for a fixed chit.</t>
        </is>
      </c>
    </row>
    <row r="3" ht="28" customHeight="1">
      <c r="A3" s="10" t="inlineStr">
        <is>
          <t>Slot</t>
        </is>
      </c>
      <c r="B3" s="10" t="inlineStr">
        <is>
          <t>Member name</t>
        </is>
      </c>
      <c r="C3" s="10" t="inlineStr">
        <is>
          <t>Phone</t>
        </is>
      </c>
      <c r="D3" s="10" t="inlineStr">
        <is>
          <t>Won in cycle</t>
        </is>
      </c>
      <c r="E3" s="10" t="inlineStr">
        <is>
          <t>Notes</t>
        </is>
      </c>
    </row>
    <row r="4">
      <c r="A4" s="11" t="n">
        <v>1</v>
      </c>
      <c r="B4" s="7" t="n"/>
      <c r="C4" s="7" t="n"/>
      <c r="D4" s="7" t="n"/>
      <c r="E4" s="11" t="n"/>
    </row>
    <row r="5">
      <c r="A5" s="11" t="n">
        <v>2</v>
      </c>
      <c r="B5" s="7" t="n"/>
      <c r="C5" s="7" t="n"/>
      <c r="D5" s="7" t="n"/>
      <c r="E5" s="11" t="n"/>
    </row>
    <row r="6">
      <c r="A6" s="11" t="n">
        <v>3</v>
      </c>
      <c r="B6" s="7" t="n"/>
      <c r="C6" s="7" t="n"/>
      <c r="D6" s="7" t="n"/>
      <c r="E6" s="11" t="n"/>
    </row>
    <row r="7">
      <c r="A7" s="11" t="n">
        <v>4</v>
      </c>
      <c r="B7" s="7" t="n"/>
      <c r="C7" s="7" t="n"/>
      <c r="D7" s="7" t="n"/>
      <c r="E7" s="11" t="n"/>
    </row>
    <row r="8">
      <c r="A8" s="11" t="n">
        <v>5</v>
      </c>
      <c r="B8" s="7" t="n"/>
      <c r="C8" s="7" t="n"/>
      <c r="D8" s="7" t="n"/>
      <c r="E8" s="11" t="n"/>
    </row>
    <row r="9">
      <c r="A9" s="11" t="n">
        <v>6</v>
      </c>
      <c r="B9" s="7" t="n"/>
      <c r="C9" s="7" t="n"/>
      <c r="D9" s="7" t="n"/>
      <c r="E9" s="11" t="n"/>
    </row>
    <row r="10">
      <c r="A10" s="11" t="n">
        <v>7</v>
      </c>
      <c r="B10" s="7" t="n"/>
      <c r="C10" s="7" t="n"/>
      <c r="D10" s="7" t="n"/>
      <c r="E10" s="11" t="n"/>
    </row>
    <row r="11">
      <c r="A11" s="11" t="n">
        <v>8</v>
      </c>
      <c r="B11" s="7" t="n"/>
      <c r="C11" s="7" t="n"/>
      <c r="D11" s="7" t="n"/>
      <c r="E11" s="11" t="n"/>
    </row>
    <row r="12">
      <c r="A12" s="11" t="n">
        <v>9</v>
      </c>
      <c r="B12" s="7" t="n"/>
      <c r="C12" s="7" t="n"/>
      <c r="D12" s="7" t="n"/>
      <c r="E12" s="11" t="n"/>
    </row>
    <row r="13">
      <c r="A13" s="11" t="n">
        <v>10</v>
      </c>
      <c r="B13" s="7" t="n"/>
      <c r="C13" s="7" t="n"/>
      <c r="D13" s="7" t="n"/>
      <c r="E13" s="11" t="n"/>
    </row>
    <row r="14">
      <c r="A14" s="11" t="n">
        <v>11</v>
      </c>
      <c r="B14" s="7" t="n"/>
      <c r="C14" s="7" t="n"/>
      <c r="D14" s="7" t="n"/>
      <c r="E14" s="11" t="n"/>
    </row>
    <row r="15">
      <c r="A15" s="11" t="n">
        <v>12</v>
      </c>
      <c r="B15" s="7" t="n"/>
      <c r="C15" s="7" t="n"/>
      <c r="D15" s="7" t="n"/>
      <c r="E15" s="11" t="n"/>
    </row>
    <row r="16">
      <c r="A16" s="11" t="n">
        <v>13</v>
      </c>
      <c r="B16" s="7" t="n"/>
      <c r="C16" s="7" t="n"/>
      <c r="D16" s="7" t="n"/>
      <c r="E16" s="11" t="n"/>
    </row>
    <row r="17">
      <c r="A17" s="11" t="n">
        <v>14</v>
      </c>
      <c r="B17" s="7" t="n"/>
      <c r="C17" s="7" t="n"/>
      <c r="D17" s="7" t="n"/>
      <c r="E17" s="11" t="n"/>
    </row>
    <row r="18">
      <c r="A18" s="11" t="n">
        <v>15</v>
      </c>
      <c r="B18" s="7" t="n"/>
      <c r="C18" s="7" t="n"/>
      <c r="D18" s="7" t="n"/>
      <c r="E18" s="11" t="n"/>
    </row>
    <row r="19">
      <c r="A19" s="11" t="n">
        <v>16</v>
      </c>
      <c r="B19" s="7" t="n"/>
      <c r="C19" s="7" t="n"/>
      <c r="D19" s="7" t="n"/>
      <c r="E19" s="11" t="n"/>
    </row>
    <row r="20">
      <c r="A20" s="11" t="n">
        <v>17</v>
      </c>
      <c r="B20" s="7" t="n"/>
      <c r="C20" s="7" t="n"/>
      <c r="D20" s="7" t="n"/>
      <c r="E20" s="11" t="n"/>
    </row>
    <row r="21">
      <c r="A21" s="11" t="n">
        <v>18</v>
      </c>
      <c r="B21" s="7" t="n"/>
      <c r="C21" s="7" t="n"/>
      <c r="D21" s="7" t="n"/>
      <c r="E21" s="11" t="n"/>
    </row>
    <row r="22">
      <c r="A22" s="11" t="n">
        <v>19</v>
      </c>
      <c r="B22" s="7" t="n"/>
      <c r="C22" s="7" t="n"/>
      <c r="D22" s="7" t="n"/>
      <c r="E22" s="11" t="n"/>
    </row>
    <row r="23">
      <c r="A23" s="11" t="n">
        <v>20</v>
      </c>
      <c r="B23" s="7" t="n"/>
      <c r="C23" s="7" t="n"/>
      <c r="D23" s="7" t="n"/>
      <c r="E23" s="11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2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</cols>
  <sheetData>
    <row r="1">
      <c r="A1" s="1" t="inlineStr">
        <is>
          <t>Collection sheet</t>
        </is>
      </c>
    </row>
    <row r="2">
      <c r="A2" s="9" t="inlineStr">
        <is>
          <t>Enter what each member actually paid, cycle by cycle.</t>
        </is>
      </c>
    </row>
    <row r="3" ht="28" customHeight="1">
      <c r="A3" s="10" t="inlineStr">
        <is>
          <t>Member</t>
        </is>
      </c>
      <c r="B3" s="10" t="inlineStr">
        <is>
          <t>Cycle 1</t>
        </is>
      </c>
      <c r="C3" s="10" t="inlineStr">
        <is>
          <t>Cycle 2</t>
        </is>
      </c>
      <c r="D3" s="10" t="inlineStr">
        <is>
          <t>Cycle 3</t>
        </is>
      </c>
      <c r="E3" s="10" t="inlineStr">
        <is>
          <t>Cycle 4</t>
        </is>
      </c>
      <c r="F3" s="10" t="inlineStr">
        <is>
          <t>Cycle 5</t>
        </is>
      </c>
      <c r="G3" s="10" t="inlineStr">
        <is>
          <t>Cycle 6</t>
        </is>
      </c>
      <c r="H3" s="10" t="inlineStr">
        <is>
          <t>Cycle 7</t>
        </is>
      </c>
      <c r="I3" s="10" t="inlineStr">
        <is>
          <t>Cycle 8</t>
        </is>
      </c>
      <c r="J3" s="10" t="inlineStr">
        <is>
          <t>Cycle 9</t>
        </is>
      </c>
      <c r="K3" s="10" t="inlineStr">
        <is>
          <t>Cycle 10</t>
        </is>
      </c>
      <c r="L3" s="10" t="inlineStr">
        <is>
          <t>Cycle 11</t>
        </is>
      </c>
      <c r="M3" s="10" t="inlineStr">
        <is>
          <t>Cycle 12</t>
        </is>
      </c>
      <c r="N3" s="10" t="inlineStr">
        <is>
          <t>Cycle 13</t>
        </is>
      </c>
      <c r="O3" s="10" t="inlineStr">
        <is>
          <t>Cycle 14</t>
        </is>
      </c>
      <c r="P3" s="10" t="inlineStr">
        <is>
          <t>Cycle 15</t>
        </is>
      </c>
      <c r="Q3" s="10" t="inlineStr">
        <is>
          <t>Cycle 16</t>
        </is>
      </c>
      <c r="R3" s="10" t="inlineStr">
        <is>
          <t>Cycle 17</t>
        </is>
      </c>
      <c r="S3" s="10" t="inlineStr">
        <is>
          <t>Cycle 18</t>
        </is>
      </c>
      <c r="T3" s="10" t="inlineStr">
        <is>
          <t>Cycle 19</t>
        </is>
      </c>
      <c r="U3" s="10" t="inlineStr">
        <is>
          <t>Cycle 20</t>
        </is>
      </c>
      <c r="V3" s="10" t="inlineStr">
        <is>
          <t>Total paid</t>
        </is>
      </c>
    </row>
    <row r="4">
      <c r="A4" s="11">
        <f>IF(Members!B4="","",Members!B4)</f>
        <v/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  <c r="Q4" s="12" t="n"/>
      <c r="R4" s="12" t="n"/>
      <c r="S4" s="12" t="n"/>
      <c r="T4" s="12" t="n"/>
      <c r="U4" s="12" t="n"/>
      <c r="V4" s="13">
        <f>SUM(B4:U4)</f>
        <v/>
      </c>
    </row>
    <row r="5">
      <c r="A5" s="11">
        <f>IF(Members!B5="","",Members!B5)</f>
        <v/>
      </c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  <c r="L5" s="12" t="n"/>
      <c r="M5" s="12" t="n"/>
      <c r="N5" s="12" t="n"/>
      <c r="O5" s="12" t="n"/>
      <c r="P5" s="12" t="n"/>
      <c r="Q5" s="12" t="n"/>
      <c r="R5" s="12" t="n"/>
      <c r="S5" s="12" t="n"/>
      <c r="T5" s="12" t="n"/>
      <c r="U5" s="12" t="n"/>
      <c r="V5" s="13">
        <f>SUM(B5:U5)</f>
        <v/>
      </c>
    </row>
    <row r="6">
      <c r="A6" s="11">
        <f>IF(Members!B6="","",Members!B6)</f>
        <v/>
      </c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  <c r="K6" s="12" t="n"/>
      <c r="L6" s="12" t="n"/>
      <c r="M6" s="12" t="n"/>
      <c r="N6" s="12" t="n"/>
      <c r="O6" s="12" t="n"/>
      <c r="P6" s="12" t="n"/>
      <c r="Q6" s="12" t="n"/>
      <c r="R6" s="12" t="n"/>
      <c r="S6" s="12" t="n"/>
      <c r="T6" s="12" t="n"/>
      <c r="U6" s="12" t="n"/>
      <c r="V6" s="13">
        <f>SUM(B6:U6)</f>
        <v/>
      </c>
    </row>
    <row r="7">
      <c r="A7" s="11">
        <f>IF(Members!B7="","",Members!B7)</f>
        <v/>
      </c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3">
        <f>SUM(B7:U7)</f>
        <v/>
      </c>
    </row>
    <row r="8">
      <c r="A8" s="11">
        <f>IF(Members!B8="","",Members!B8)</f>
        <v/>
      </c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3">
        <f>SUM(B8:U8)</f>
        <v/>
      </c>
    </row>
    <row r="9">
      <c r="A9" s="11">
        <f>IF(Members!B9="","",Members!B9)</f>
        <v/>
      </c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3">
        <f>SUM(B9:U9)</f>
        <v/>
      </c>
    </row>
    <row r="10">
      <c r="A10" s="11">
        <f>IF(Members!B10="","",Members!B10)</f>
        <v/>
      </c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3">
        <f>SUM(B10:U10)</f>
        <v/>
      </c>
    </row>
    <row r="11">
      <c r="A11" s="11">
        <f>IF(Members!B11="","",Members!B11)</f>
        <v/>
      </c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3">
        <f>SUM(B11:U11)</f>
        <v/>
      </c>
    </row>
    <row r="12">
      <c r="A12" s="11">
        <f>IF(Members!B12="","",Members!B12)</f>
        <v/>
      </c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3">
        <f>SUM(B12:U12)</f>
        <v/>
      </c>
    </row>
    <row r="13">
      <c r="A13" s="11">
        <f>IF(Members!B13="","",Members!B13)</f>
        <v/>
      </c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3">
        <f>SUM(B13:U13)</f>
        <v/>
      </c>
    </row>
    <row r="14">
      <c r="A14" s="11">
        <f>IF(Members!B14="","",Members!B14)</f>
        <v/>
      </c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3">
        <f>SUM(B14:U14)</f>
        <v/>
      </c>
    </row>
    <row r="15">
      <c r="A15" s="11">
        <f>IF(Members!B15="","",Members!B15)</f>
        <v/>
      </c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3">
        <f>SUM(B15:U15)</f>
        <v/>
      </c>
    </row>
    <row r="16">
      <c r="A16" s="11">
        <f>IF(Members!B16="","",Members!B16)</f>
        <v/>
      </c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3">
        <f>SUM(B16:U16)</f>
        <v/>
      </c>
    </row>
    <row r="17">
      <c r="A17" s="11">
        <f>IF(Members!B17="","",Members!B17)</f>
        <v/>
      </c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3">
        <f>SUM(B17:U17)</f>
        <v/>
      </c>
    </row>
    <row r="18">
      <c r="A18" s="11">
        <f>IF(Members!B18="","",Members!B18)</f>
        <v/>
      </c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3">
        <f>SUM(B18:U18)</f>
        <v/>
      </c>
    </row>
    <row r="19">
      <c r="A19" s="11">
        <f>IF(Members!B19="","",Members!B19)</f>
        <v/>
      </c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3">
        <f>SUM(B19:U19)</f>
        <v/>
      </c>
    </row>
    <row r="20">
      <c r="A20" s="11">
        <f>IF(Members!B20="","",Members!B20)</f>
        <v/>
      </c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3">
        <f>SUM(B20:U20)</f>
        <v/>
      </c>
    </row>
    <row r="21">
      <c r="A21" s="11">
        <f>IF(Members!B21="","",Members!B21)</f>
        <v/>
      </c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3">
        <f>SUM(B21:U21)</f>
        <v/>
      </c>
    </row>
    <row r="22">
      <c r="A22" s="11">
        <f>IF(Members!B22="","",Members!B22)</f>
        <v/>
      </c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  <c r="K22" s="12" t="n"/>
      <c r="L22" s="12" t="n"/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3">
        <f>SUM(B22:U22)</f>
        <v/>
      </c>
    </row>
    <row r="23">
      <c r="A23" s="11">
        <f>IF(Members!B23="","",Members!B23)</f>
        <v/>
      </c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3">
        <f>SUM(B23:U23)</f>
        <v/>
      </c>
    </row>
    <row r="24">
      <c r="A24" s="14" t="inlineStr">
        <is>
          <t>Collected this cycle</t>
        </is>
      </c>
      <c r="B24" s="15">
        <f>SUM(B4:B23)</f>
        <v/>
      </c>
      <c r="C24" s="15">
        <f>SUM(C4:C23)</f>
        <v/>
      </c>
      <c r="D24" s="15">
        <f>SUM(D4:D23)</f>
        <v/>
      </c>
      <c r="E24" s="15">
        <f>SUM(E4:E23)</f>
        <v/>
      </c>
      <c r="F24" s="15">
        <f>SUM(F4:F23)</f>
        <v/>
      </c>
      <c r="G24" s="15">
        <f>SUM(G4:G23)</f>
        <v/>
      </c>
      <c r="H24" s="15">
        <f>SUM(H4:H23)</f>
        <v/>
      </c>
      <c r="I24" s="15">
        <f>SUM(I4:I23)</f>
        <v/>
      </c>
      <c r="J24" s="15">
        <f>SUM(J4:J23)</f>
        <v/>
      </c>
      <c r="K24" s="15">
        <f>SUM(K4:K23)</f>
        <v/>
      </c>
      <c r="L24" s="15">
        <f>SUM(L4:L23)</f>
        <v/>
      </c>
      <c r="M24" s="15">
        <f>SUM(M4:M23)</f>
        <v/>
      </c>
      <c r="N24" s="15">
        <f>SUM(N4:N23)</f>
        <v/>
      </c>
      <c r="O24" s="15">
        <f>SUM(O4:O23)</f>
        <v/>
      </c>
      <c r="P24" s="15">
        <f>SUM(P4:P23)</f>
        <v/>
      </c>
      <c r="Q24" s="15">
        <f>SUM(Q4:Q23)</f>
        <v/>
      </c>
      <c r="R24" s="15">
        <f>SUM(R4:R23)</f>
        <v/>
      </c>
      <c r="S24" s="15">
        <f>SUM(S4:S23)</f>
        <v/>
      </c>
      <c r="T24" s="15">
        <f>SUM(T4:T23)</f>
        <v/>
      </c>
      <c r="U24" s="15">
        <f>SUM(U4:U23)</f>
        <v/>
      </c>
      <c r="V24" s="15">
        <f>SUM(V4:V23)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15" customWidth="1" min="3" max="3"/>
    <col width="14" customWidth="1" min="4" max="4"/>
    <col width="14" customWidth="1" min="5" max="5"/>
    <col width="15" customWidth="1" min="6" max="6"/>
    <col width="18" customWidth="1" min="7" max="7"/>
    <col width="15" customWidth="1" min="8" max="8"/>
    <col width="15" customWidth="1" min="9" max="9"/>
    <col width="15" customWidth="1" min="10" max="10"/>
    <col width="16" customWidth="1" min="11" max="11"/>
  </cols>
  <sheetData>
    <row r="1">
      <c r="A1" s="1" t="inlineStr">
        <is>
          <t>Auction &amp; dividend</t>
        </is>
      </c>
    </row>
    <row r="2">
      <c r="A2" s="9" t="inlineStr">
        <is>
          <t>Enter the winning bid. Everything to the right calculates itself.</t>
        </is>
      </c>
    </row>
    <row r="3" ht="28" customHeight="1">
      <c r="A3" s="10" t="inlineStr">
        <is>
          <t>Cycle</t>
        </is>
      </c>
      <c r="B3" s="10" t="inlineStr">
        <is>
          <t>Winner</t>
        </is>
      </c>
      <c r="C3" s="10" t="inlineStr">
        <is>
          <t>Winning bid</t>
        </is>
      </c>
      <c r="D3" s="10" t="inlineStr">
        <is>
          <t>Discount</t>
        </is>
      </c>
      <c r="E3" s="10" t="inlineStr">
        <is>
          <t>Commission</t>
        </is>
      </c>
      <c r="F3" s="10" t="inlineStr">
        <is>
          <t>Dividend pool</t>
        </is>
      </c>
      <c r="G3" s="10" t="inlineStr">
        <is>
          <t>Dividend / member</t>
        </is>
      </c>
      <c r="H3" s="10" t="inlineStr">
        <is>
          <t>Net payable</t>
        </is>
      </c>
      <c r="I3" s="10" t="inlineStr">
        <is>
          <t>Collected</t>
        </is>
      </c>
      <c r="J3" s="10" t="inlineStr">
        <is>
          <t>Paid out</t>
        </is>
      </c>
      <c r="K3" s="10" t="inlineStr">
        <is>
          <t>Balance</t>
        </is>
      </c>
    </row>
    <row r="4">
      <c r="A4" s="11" t="n">
        <v>1</v>
      </c>
      <c r="B4" s="7" t="n"/>
      <c r="C4" s="12" t="n"/>
      <c r="D4" s="16">
        <f>IF($C4="","",Setup!$B$2-$C4)</f>
        <v/>
      </c>
      <c r="E4" s="16">
        <f>IF($C4="","",Setup!$B$2*Setup!$B$5)</f>
        <v/>
      </c>
      <c r="F4" s="16">
        <f>IF($C4="","",$D4-$E4)</f>
        <v/>
      </c>
      <c r="G4" s="17">
        <f>IF($C4="","",$F4/(Setup!$B$3-1))</f>
        <v/>
      </c>
      <c r="H4" s="16">
        <f>IF($C4="","",Setup!$B$6-$G4)</f>
        <v/>
      </c>
      <c r="I4" s="16">
        <f>Collection!B24</f>
        <v/>
      </c>
      <c r="J4" s="16">
        <f>IF($C4="","",$C4)</f>
        <v/>
      </c>
      <c r="K4" s="13">
        <f>IF($C4="","",SUM($I$4:$I4)-SUM($J$4:$J4)-SUM($E$4:$E4))</f>
        <v/>
      </c>
    </row>
    <row r="5">
      <c r="A5" s="11" t="n">
        <v>2</v>
      </c>
      <c r="B5" s="7" t="n"/>
      <c r="C5" s="12" t="n"/>
      <c r="D5" s="16">
        <f>IF($C5="","",Setup!$B$2-$C5)</f>
        <v/>
      </c>
      <c r="E5" s="16">
        <f>IF($C5="","",Setup!$B$2*Setup!$B$5)</f>
        <v/>
      </c>
      <c r="F5" s="16">
        <f>IF($C5="","",$D5-$E5)</f>
        <v/>
      </c>
      <c r="G5" s="17">
        <f>IF($C5="","",$F5/(Setup!$B$3-1))</f>
        <v/>
      </c>
      <c r="H5" s="16">
        <f>IF($C5="","",Setup!$B$6-$G5)</f>
        <v/>
      </c>
      <c r="I5" s="16">
        <f>Collection!C24</f>
        <v/>
      </c>
      <c r="J5" s="16">
        <f>IF($C5="","",$C5)</f>
        <v/>
      </c>
      <c r="K5" s="13">
        <f>IF($C5="","",SUM($I$4:$I5)-SUM($J$4:$J5)-SUM($E$4:$E5))</f>
        <v/>
      </c>
    </row>
    <row r="6">
      <c r="A6" s="11" t="n">
        <v>3</v>
      </c>
      <c r="B6" s="7" t="n"/>
      <c r="C6" s="12" t="n"/>
      <c r="D6" s="16">
        <f>IF($C6="","",Setup!$B$2-$C6)</f>
        <v/>
      </c>
      <c r="E6" s="16">
        <f>IF($C6="","",Setup!$B$2*Setup!$B$5)</f>
        <v/>
      </c>
      <c r="F6" s="16">
        <f>IF($C6="","",$D6-$E6)</f>
        <v/>
      </c>
      <c r="G6" s="17">
        <f>IF($C6="","",$F6/(Setup!$B$3-1))</f>
        <v/>
      </c>
      <c r="H6" s="16">
        <f>IF($C6="","",Setup!$B$6-$G6)</f>
        <v/>
      </c>
      <c r="I6" s="16">
        <f>Collection!D24</f>
        <v/>
      </c>
      <c r="J6" s="16">
        <f>IF($C6="","",$C6)</f>
        <v/>
      </c>
      <c r="K6" s="13">
        <f>IF($C6="","",SUM($I$4:$I6)-SUM($J$4:$J6)-SUM($E$4:$E6))</f>
        <v/>
      </c>
    </row>
    <row r="7">
      <c r="A7" s="11" t="n">
        <v>4</v>
      </c>
      <c r="B7" s="7" t="n"/>
      <c r="C7" s="12" t="n"/>
      <c r="D7" s="16">
        <f>IF($C7="","",Setup!$B$2-$C7)</f>
        <v/>
      </c>
      <c r="E7" s="16">
        <f>IF($C7="","",Setup!$B$2*Setup!$B$5)</f>
        <v/>
      </c>
      <c r="F7" s="16">
        <f>IF($C7="","",$D7-$E7)</f>
        <v/>
      </c>
      <c r="G7" s="17">
        <f>IF($C7="","",$F7/(Setup!$B$3-1))</f>
        <v/>
      </c>
      <c r="H7" s="16">
        <f>IF($C7="","",Setup!$B$6-$G7)</f>
        <v/>
      </c>
      <c r="I7" s="16">
        <f>Collection!E24</f>
        <v/>
      </c>
      <c r="J7" s="16">
        <f>IF($C7="","",$C7)</f>
        <v/>
      </c>
      <c r="K7" s="13">
        <f>IF($C7="","",SUM($I$4:$I7)-SUM($J$4:$J7)-SUM($E$4:$E7))</f>
        <v/>
      </c>
    </row>
    <row r="8">
      <c r="A8" s="11" t="n">
        <v>5</v>
      </c>
      <c r="B8" s="7" t="n"/>
      <c r="C8" s="12" t="n"/>
      <c r="D8" s="16">
        <f>IF($C8="","",Setup!$B$2-$C8)</f>
        <v/>
      </c>
      <c r="E8" s="16">
        <f>IF($C8="","",Setup!$B$2*Setup!$B$5)</f>
        <v/>
      </c>
      <c r="F8" s="16">
        <f>IF($C8="","",$D8-$E8)</f>
        <v/>
      </c>
      <c r="G8" s="17">
        <f>IF($C8="","",$F8/(Setup!$B$3-1))</f>
        <v/>
      </c>
      <c r="H8" s="16">
        <f>IF($C8="","",Setup!$B$6-$G8)</f>
        <v/>
      </c>
      <c r="I8" s="16">
        <f>Collection!F24</f>
        <v/>
      </c>
      <c r="J8" s="16">
        <f>IF($C8="","",$C8)</f>
        <v/>
      </c>
      <c r="K8" s="13">
        <f>IF($C8="","",SUM($I$4:$I8)-SUM($J$4:$J8)-SUM($E$4:$E8))</f>
        <v/>
      </c>
    </row>
    <row r="9">
      <c r="A9" s="11" t="n">
        <v>6</v>
      </c>
      <c r="B9" s="7" t="n"/>
      <c r="C9" s="12" t="n"/>
      <c r="D9" s="16">
        <f>IF($C9="","",Setup!$B$2-$C9)</f>
        <v/>
      </c>
      <c r="E9" s="16">
        <f>IF($C9="","",Setup!$B$2*Setup!$B$5)</f>
        <v/>
      </c>
      <c r="F9" s="16">
        <f>IF($C9="","",$D9-$E9)</f>
        <v/>
      </c>
      <c r="G9" s="17">
        <f>IF($C9="","",$F9/(Setup!$B$3-1))</f>
        <v/>
      </c>
      <c r="H9" s="16">
        <f>IF($C9="","",Setup!$B$6-$G9)</f>
        <v/>
      </c>
      <c r="I9" s="16">
        <f>Collection!G24</f>
        <v/>
      </c>
      <c r="J9" s="16">
        <f>IF($C9="","",$C9)</f>
        <v/>
      </c>
      <c r="K9" s="13">
        <f>IF($C9="","",SUM($I$4:$I9)-SUM($J$4:$J9)-SUM($E$4:$E9))</f>
        <v/>
      </c>
    </row>
    <row r="10">
      <c r="A10" s="11" t="n">
        <v>7</v>
      </c>
      <c r="B10" s="7" t="n"/>
      <c r="C10" s="12" t="n"/>
      <c r="D10" s="16">
        <f>IF($C10="","",Setup!$B$2-$C10)</f>
        <v/>
      </c>
      <c r="E10" s="16">
        <f>IF($C10="","",Setup!$B$2*Setup!$B$5)</f>
        <v/>
      </c>
      <c r="F10" s="16">
        <f>IF($C10="","",$D10-$E10)</f>
        <v/>
      </c>
      <c r="G10" s="17">
        <f>IF($C10="","",$F10/(Setup!$B$3-1))</f>
        <v/>
      </c>
      <c r="H10" s="16">
        <f>IF($C10="","",Setup!$B$6-$G10)</f>
        <v/>
      </c>
      <c r="I10" s="16">
        <f>Collection!H24</f>
        <v/>
      </c>
      <c r="J10" s="16">
        <f>IF($C10="","",$C10)</f>
        <v/>
      </c>
      <c r="K10" s="13">
        <f>IF($C10="","",SUM($I$4:$I10)-SUM($J$4:$J10)-SUM($E$4:$E10))</f>
        <v/>
      </c>
    </row>
    <row r="11">
      <c r="A11" s="11" t="n">
        <v>8</v>
      </c>
      <c r="B11" s="7" t="n"/>
      <c r="C11" s="12" t="n"/>
      <c r="D11" s="16">
        <f>IF($C11="","",Setup!$B$2-$C11)</f>
        <v/>
      </c>
      <c r="E11" s="16">
        <f>IF($C11="","",Setup!$B$2*Setup!$B$5)</f>
        <v/>
      </c>
      <c r="F11" s="16">
        <f>IF($C11="","",$D11-$E11)</f>
        <v/>
      </c>
      <c r="G11" s="17">
        <f>IF($C11="","",$F11/(Setup!$B$3-1))</f>
        <v/>
      </c>
      <c r="H11" s="16">
        <f>IF($C11="","",Setup!$B$6-$G11)</f>
        <v/>
      </c>
      <c r="I11" s="16">
        <f>Collection!I24</f>
        <v/>
      </c>
      <c r="J11" s="16">
        <f>IF($C11="","",$C11)</f>
        <v/>
      </c>
      <c r="K11" s="13">
        <f>IF($C11="","",SUM($I$4:$I11)-SUM($J$4:$J11)-SUM($E$4:$E11))</f>
        <v/>
      </c>
    </row>
    <row r="12">
      <c r="A12" s="11" t="n">
        <v>9</v>
      </c>
      <c r="B12" s="7" t="n"/>
      <c r="C12" s="12" t="n"/>
      <c r="D12" s="16">
        <f>IF($C12="","",Setup!$B$2-$C12)</f>
        <v/>
      </c>
      <c r="E12" s="16">
        <f>IF($C12="","",Setup!$B$2*Setup!$B$5)</f>
        <v/>
      </c>
      <c r="F12" s="16">
        <f>IF($C12="","",$D12-$E12)</f>
        <v/>
      </c>
      <c r="G12" s="17">
        <f>IF($C12="","",$F12/(Setup!$B$3-1))</f>
        <v/>
      </c>
      <c r="H12" s="16">
        <f>IF($C12="","",Setup!$B$6-$G12)</f>
        <v/>
      </c>
      <c r="I12" s="16">
        <f>Collection!J24</f>
        <v/>
      </c>
      <c r="J12" s="16">
        <f>IF($C12="","",$C12)</f>
        <v/>
      </c>
      <c r="K12" s="13">
        <f>IF($C12="","",SUM($I$4:$I12)-SUM($J$4:$J12)-SUM($E$4:$E12))</f>
        <v/>
      </c>
    </row>
    <row r="13">
      <c r="A13" s="11" t="n">
        <v>10</v>
      </c>
      <c r="B13" s="7" t="n"/>
      <c r="C13" s="12" t="n"/>
      <c r="D13" s="16">
        <f>IF($C13="","",Setup!$B$2-$C13)</f>
        <v/>
      </c>
      <c r="E13" s="16">
        <f>IF($C13="","",Setup!$B$2*Setup!$B$5)</f>
        <v/>
      </c>
      <c r="F13" s="16">
        <f>IF($C13="","",$D13-$E13)</f>
        <v/>
      </c>
      <c r="G13" s="17">
        <f>IF($C13="","",$F13/(Setup!$B$3-1))</f>
        <v/>
      </c>
      <c r="H13" s="16">
        <f>IF($C13="","",Setup!$B$6-$G13)</f>
        <v/>
      </c>
      <c r="I13" s="16">
        <f>Collection!K24</f>
        <v/>
      </c>
      <c r="J13" s="16">
        <f>IF($C13="","",$C13)</f>
        <v/>
      </c>
      <c r="K13" s="13">
        <f>IF($C13="","",SUM($I$4:$I13)-SUM($J$4:$J13)-SUM($E$4:$E13))</f>
        <v/>
      </c>
    </row>
    <row r="14">
      <c r="A14" s="11" t="n">
        <v>11</v>
      </c>
      <c r="B14" s="7" t="n"/>
      <c r="C14" s="12" t="n"/>
      <c r="D14" s="16">
        <f>IF($C14="","",Setup!$B$2-$C14)</f>
        <v/>
      </c>
      <c r="E14" s="16">
        <f>IF($C14="","",Setup!$B$2*Setup!$B$5)</f>
        <v/>
      </c>
      <c r="F14" s="16">
        <f>IF($C14="","",$D14-$E14)</f>
        <v/>
      </c>
      <c r="G14" s="17">
        <f>IF($C14="","",$F14/(Setup!$B$3-1))</f>
        <v/>
      </c>
      <c r="H14" s="16">
        <f>IF($C14="","",Setup!$B$6-$G14)</f>
        <v/>
      </c>
      <c r="I14" s="16">
        <f>Collection!L24</f>
        <v/>
      </c>
      <c r="J14" s="16">
        <f>IF($C14="","",$C14)</f>
        <v/>
      </c>
      <c r="K14" s="13">
        <f>IF($C14="","",SUM($I$4:$I14)-SUM($J$4:$J14)-SUM($E$4:$E14))</f>
        <v/>
      </c>
    </row>
    <row r="15">
      <c r="A15" s="11" t="n">
        <v>12</v>
      </c>
      <c r="B15" s="7" t="n"/>
      <c r="C15" s="12" t="n"/>
      <c r="D15" s="16">
        <f>IF($C15="","",Setup!$B$2-$C15)</f>
        <v/>
      </c>
      <c r="E15" s="16">
        <f>IF($C15="","",Setup!$B$2*Setup!$B$5)</f>
        <v/>
      </c>
      <c r="F15" s="16">
        <f>IF($C15="","",$D15-$E15)</f>
        <v/>
      </c>
      <c r="G15" s="17">
        <f>IF($C15="","",$F15/(Setup!$B$3-1))</f>
        <v/>
      </c>
      <c r="H15" s="16">
        <f>IF($C15="","",Setup!$B$6-$G15)</f>
        <v/>
      </c>
      <c r="I15" s="16">
        <f>Collection!M24</f>
        <v/>
      </c>
      <c r="J15" s="16">
        <f>IF($C15="","",$C15)</f>
        <v/>
      </c>
      <c r="K15" s="13">
        <f>IF($C15="","",SUM($I$4:$I15)-SUM($J$4:$J15)-SUM($E$4:$E15))</f>
        <v/>
      </c>
    </row>
    <row r="16">
      <c r="A16" s="11" t="n">
        <v>13</v>
      </c>
      <c r="B16" s="7" t="n"/>
      <c r="C16" s="12" t="n"/>
      <c r="D16" s="16">
        <f>IF($C16="","",Setup!$B$2-$C16)</f>
        <v/>
      </c>
      <c r="E16" s="16">
        <f>IF($C16="","",Setup!$B$2*Setup!$B$5)</f>
        <v/>
      </c>
      <c r="F16" s="16">
        <f>IF($C16="","",$D16-$E16)</f>
        <v/>
      </c>
      <c r="G16" s="17">
        <f>IF($C16="","",$F16/(Setup!$B$3-1))</f>
        <v/>
      </c>
      <c r="H16" s="16">
        <f>IF($C16="","",Setup!$B$6-$G16)</f>
        <v/>
      </c>
      <c r="I16" s="16">
        <f>Collection!N24</f>
        <v/>
      </c>
      <c r="J16" s="16">
        <f>IF($C16="","",$C16)</f>
        <v/>
      </c>
      <c r="K16" s="13">
        <f>IF($C16="","",SUM($I$4:$I16)-SUM($J$4:$J16)-SUM($E$4:$E16))</f>
        <v/>
      </c>
    </row>
    <row r="17">
      <c r="A17" s="11" t="n">
        <v>14</v>
      </c>
      <c r="B17" s="7" t="n"/>
      <c r="C17" s="12" t="n"/>
      <c r="D17" s="16">
        <f>IF($C17="","",Setup!$B$2-$C17)</f>
        <v/>
      </c>
      <c r="E17" s="16">
        <f>IF($C17="","",Setup!$B$2*Setup!$B$5)</f>
        <v/>
      </c>
      <c r="F17" s="16">
        <f>IF($C17="","",$D17-$E17)</f>
        <v/>
      </c>
      <c r="G17" s="17">
        <f>IF($C17="","",$F17/(Setup!$B$3-1))</f>
        <v/>
      </c>
      <c r="H17" s="16">
        <f>IF($C17="","",Setup!$B$6-$G17)</f>
        <v/>
      </c>
      <c r="I17" s="16">
        <f>Collection!O24</f>
        <v/>
      </c>
      <c r="J17" s="16">
        <f>IF($C17="","",$C17)</f>
        <v/>
      </c>
      <c r="K17" s="13">
        <f>IF($C17="","",SUM($I$4:$I17)-SUM($J$4:$J17)-SUM($E$4:$E17))</f>
        <v/>
      </c>
    </row>
    <row r="18">
      <c r="A18" s="11" t="n">
        <v>15</v>
      </c>
      <c r="B18" s="7" t="n"/>
      <c r="C18" s="12" t="n"/>
      <c r="D18" s="16">
        <f>IF($C18="","",Setup!$B$2-$C18)</f>
        <v/>
      </c>
      <c r="E18" s="16">
        <f>IF($C18="","",Setup!$B$2*Setup!$B$5)</f>
        <v/>
      </c>
      <c r="F18" s="16">
        <f>IF($C18="","",$D18-$E18)</f>
        <v/>
      </c>
      <c r="G18" s="17">
        <f>IF($C18="","",$F18/(Setup!$B$3-1))</f>
        <v/>
      </c>
      <c r="H18" s="16">
        <f>IF($C18="","",Setup!$B$6-$G18)</f>
        <v/>
      </c>
      <c r="I18" s="16">
        <f>Collection!P24</f>
        <v/>
      </c>
      <c r="J18" s="16">
        <f>IF($C18="","",$C18)</f>
        <v/>
      </c>
      <c r="K18" s="13">
        <f>IF($C18="","",SUM($I$4:$I18)-SUM($J$4:$J18)-SUM($E$4:$E18))</f>
        <v/>
      </c>
    </row>
    <row r="19">
      <c r="A19" s="11" t="n">
        <v>16</v>
      </c>
      <c r="B19" s="7" t="n"/>
      <c r="C19" s="12" t="n"/>
      <c r="D19" s="16">
        <f>IF($C19="","",Setup!$B$2-$C19)</f>
        <v/>
      </c>
      <c r="E19" s="16">
        <f>IF($C19="","",Setup!$B$2*Setup!$B$5)</f>
        <v/>
      </c>
      <c r="F19" s="16">
        <f>IF($C19="","",$D19-$E19)</f>
        <v/>
      </c>
      <c r="G19" s="17">
        <f>IF($C19="","",$F19/(Setup!$B$3-1))</f>
        <v/>
      </c>
      <c r="H19" s="16">
        <f>IF($C19="","",Setup!$B$6-$G19)</f>
        <v/>
      </c>
      <c r="I19" s="16">
        <f>Collection!Q24</f>
        <v/>
      </c>
      <c r="J19" s="16">
        <f>IF($C19="","",$C19)</f>
        <v/>
      </c>
      <c r="K19" s="13">
        <f>IF($C19="","",SUM($I$4:$I19)-SUM($J$4:$J19)-SUM($E$4:$E19))</f>
        <v/>
      </c>
    </row>
    <row r="20">
      <c r="A20" s="11" t="n">
        <v>17</v>
      </c>
      <c r="B20" s="7" t="n"/>
      <c r="C20" s="12" t="n"/>
      <c r="D20" s="16">
        <f>IF($C20="","",Setup!$B$2-$C20)</f>
        <v/>
      </c>
      <c r="E20" s="16">
        <f>IF($C20="","",Setup!$B$2*Setup!$B$5)</f>
        <v/>
      </c>
      <c r="F20" s="16">
        <f>IF($C20="","",$D20-$E20)</f>
        <v/>
      </c>
      <c r="G20" s="17">
        <f>IF($C20="","",$F20/(Setup!$B$3-1))</f>
        <v/>
      </c>
      <c r="H20" s="16">
        <f>IF($C20="","",Setup!$B$6-$G20)</f>
        <v/>
      </c>
      <c r="I20" s="16">
        <f>Collection!R24</f>
        <v/>
      </c>
      <c r="J20" s="16">
        <f>IF($C20="","",$C20)</f>
        <v/>
      </c>
      <c r="K20" s="13">
        <f>IF($C20="","",SUM($I$4:$I20)-SUM($J$4:$J20)-SUM($E$4:$E20))</f>
        <v/>
      </c>
    </row>
    <row r="21">
      <c r="A21" s="11" t="n">
        <v>18</v>
      </c>
      <c r="B21" s="7" t="n"/>
      <c r="C21" s="12" t="n"/>
      <c r="D21" s="16">
        <f>IF($C21="","",Setup!$B$2-$C21)</f>
        <v/>
      </c>
      <c r="E21" s="16">
        <f>IF($C21="","",Setup!$B$2*Setup!$B$5)</f>
        <v/>
      </c>
      <c r="F21" s="16">
        <f>IF($C21="","",$D21-$E21)</f>
        <v/>
      </c>
      <c r="G21" s="17">
        <f>IF($C21="","",$F21/(Setup!$B$3-1))</f>
        <v/>
      </c>
      <c r="H21" s="16">
        <f>IF($C21="","",Setup!$B$6-$G21)</f>
        <v/>
      </c>
      <c r="I21" s="16">
        <f>Collection!S24</f>
        <v/>
      </c>
      <c r="J21" s="16">
        <f>IF($C21="","",$C21)</f>
        <v/>
      </c>
      <c r="K21" s="13">
        <f>IF($C21="","",SUM($I$4:$I21)-SUM($J$4:$J21)-SUM($E$4:$E21))</f>
        <v/>
      </c>
    </row>
    <row r="22">
      <c r="A22" s="11" t="n">
        <v>19</v>
      </c>
      <c r="B22" s="7" t="n"/>
      <c r="C22" s="12" t="n"/>
      <c r="D22" s="16">
        <f>IF($C22="","",Setup!$B$2-$C22)</f>
        <v/>
      </c>
      <c r="E22" s="16">
        <f>IF($C22="","",Setup!$B$2*Setup!$B$5)</f>
        <v/>
      </c>
      <c r="F22" s="16">
        <f>IF($C22="","",$D22-$E22)</f>
        <v/>
      </c>
      <c r="G22" s="17">
        <f>IF($C22="","",$F22/(Setup!$B$3-1))</f>
        <v/>
      </c>
      <c r="H22" s="16">
        <f>IF($C22="","",Setup!$B$6-$G22)</f>
        <v/>
      </c>
      <c r="I22" s="16">
        <f>Collection!T24</f>
        <v/>
      </c>
      <c r="J22" s="16">
        <f>IF($C22="","",$C22)</f>
        <v/>
      </c>
      <c r="K22" s="13">
        <f>IF($C22="","",SUM($I$4:$I22)-SUM($J$4:$J22)-SUM($E$4:$E22))</f>
        <v/>
      </c>
    </row>
    <row r="23">
      <c r="A23" s="11" t="n">
        <v>20</v>
      </c>
      <c r="B23" s="7" t="n"/>
      <c r="C23" s="12" t="n"/>
      <c r="D23" s="16">
        <f>IF($C23="","",Setup!$B$2-$C23)</f>
        <v/>
      </c>
      <c r="E23" s="16">
        <f>IF($C23="","",Setup!$B$2*Setup!$B$5)</f>
        <v/>
      </c>
      <c r="F23" s="16">
        <f>IF($C23="","",$D23-$E23)</f>
        <v/>
      </c>
      <c r="G23" s="17">
        <f>IF($C23="","",$F23/(Setup!$B$3-1))</f>
        <v/>
      </c>
      <c r="H23" s="16">
        <f>IF($C23="","",Setup!$B$6-$G23)</f>
        <v/>
      </c>
      <c r="I23" s="16">
        <f>Collection!U24</f>
        <v/>
      </c>
      <c r="J23" s="16">
        <f>IF($C23="","",$C23)</f>
        <v/>
      </c>
      <c r="K23" s="13">
        <f>IF($C23="","",SUM($I$4:$I23)-SUM($J$4:$J23)-SUM($E$4:$E23))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15" customWidth="1" min="3" max="3"/>
    <col width="15" customWidth="1" min="4" max="4"/>
    <col width="15" customWidth="1" min="5" max="5"/>
    <col width="16" customWidth="1" min="6" max="6"/>
  </cols>
  <sheetData>
    <row r="1">
      <c r="A1" s="1" t="inlineStr">
        <is>
          <t>Member passbook</t>
        </is>
      </c>
    </row>
    <row r="2">
      <c r="A2" s="9" t="inlineStr">
        <is>
          <t>Pick a member, then print this tab as their statement.</t>
        </is>
      </c>
    </row>
    <row r="3">
      <c r="A3" s="2" t="inlineStr">
        <is>
          <t>Member</t>
        </is>
      </c>
      <c r="B3" s="7">
        <f>Members!B4</f>
        <v/>
      </c>
    </row>
    <row r="5" ht="28" customHeight="1">
      <c r="A5" s="10" t="inlineStr">
        <is>
          <t>Cycle</t>
        </is>
      </c>
      <c r="B5" s="10" t="inlineStr">
        <is>
          <t>Due</t>
        </is>
      </c>
      <c r="C5" s="10" t="inlineStr">
        <is>
          <t>Dividend</t>
        </is>
      </c>
      <c r="D5" s="10" t="inlineStr">
        <is>
          <t>Net payable</t>
        </is>
      </c>
      <c r="E5" s="10" t="inlineStr">
        <is>
          <t>Paid</t>
        </is>
      </c>
      <c r="F5" s="10" t="inlineStr">
        <is>
          <t>Balance</t>
        </is>
      </c>
    </row>
    <row r="6">
      <c r="A6" s="11" t="n">
        <v>1</v>
      </c>
      <c r="B6" s="16">
        <f>Setup!$B$6</f>
        <v/>
      </c>
      <c r="C6" s="16">
        <f>IF(Auction!$C$4="",0,Auction!$G$4)</f>
        <v/>
      </c>
      <c r="D6" s="16">
        <f>$B6-$C6</f>
        <v/>
      </c>
      <c r="E6" s="16">
        <f>IFERROR(INDEX(Collection!$B$4:$U$23,MATCH($B$3,Collection!$A$4:$A$23,0),1),0)</f>
        <v/>
      </c>
      <c r="F6" s="18">
        <f>SUM($D$6:$D6)-SUM($E$6:$E6)</f>
        <v/>
      </c>
    </row>
    <row r="7">
      <c r="A7" s="11" t="n">
        <v>2</v>
      </c>
      <c r="B7" s="16">
        <f>Setup!$B$6</f>
        <v/>
      </c>
      <c r="C7" s="16">
        <f>IF(Auction!$C$5="",0,Auction!$G$5)</f>
        <v/>
      </c>
      <c r="D7" s="16">
        <f>$B7-$C7</f>
        <v/>
      </c>
      <c r="E7" s="16">
        <f>IFERROR(INDEX(Collection!$B$4:$U$23,MATCH($B$3,Collection!$A$4:$A$23,0),2),0)</f>
        <v/>
      </c>
      <c r="F7" s="18">
        <f>SUM($D$6:$D7)-SUM($E$6:$E7)</f>
        <v/>
      </c>
    </row>
    <row r="8">
      <c r="A8" s="11" t="n">
        <v>3</v>
      </c>
      <c r="B8" s="16">
        <f>Setup!$B$6</f>
        <v/>
      </c>
      <c r="C8" s="16">
        <f>IF(Auction!$C$6="",0,Auction!$G$6)</f>
        <v/>
      </c>
      <c r="D8" s="16">
        <f>$B8-$C8</f>
        <v/>
      </c>
      <c r="E8" s="16">
        <f>IFERROR(INDEX(Collection!$B$4:$U$23,MATCH($B$3,Collection!$A$4:$A$23,0),3),0)</f>
        <v/>
      </c>
      <c r="F8" s="18">
        <f>SUM($D$6:$D8)-SUM($E$6:$E8)</f>
        <v/>
      </c>
    </row>
    <row r="9">
      <c r="A9" s="11" t="n">
        <v>4</v>
      </c>
      <c r="B9" s="16">
        <f>Setup!$B$6</f>
        <v/>
      </c>
      <c r="C9" s="16">
        <f>IF(Auction!$C$7="",0,Auction!$G$7)</f>
        <v/>
      </c>
      <c r="D9" s="16">
        <f>$B9-$C9</f>
        <v/>
      </c>
      <c r="E9" s="16">
        <f>IFERROR(INDEX(Collection!$B$4:$U$23,MATCH($B$3,Collection!$A$4:$A$23,0),4),0)</f>
        <v/>
      </c>
      <c r="F9" s="18">
        <f>SUM($D$6:$D9)-SUM($E$6:$E9)</f>
        <v/>
      </c>
    </row>
    <row r="10">
      <c r="A10" s="11" t="n">
        <v>5</v>
      </c>
      <c r="B10" s="16">
        <f>Setup!$B$6</f>
        <v/>
      </c>
      <c r="C10" s="16">
        <f>IF(Auction!$C$8="",0,Auction!$G$8)</f>
        <v/>
      </c>
      <c r="D10" s="16">
        <f>$B10-$C10</f>
        <v/>
      </c>
      <c r="E10" s="16">
        <f>IFERROR(INDEX(Collection!$B$4:$U$23,MATCH($B$3,Collection!$A$4:$A$23,0),5),0)</f>
        <v/>
      </c>
      <c r="F10" s="18">
        <f>SUM($D$6:$D10)-SUM($E$6:$E10)</f>
        <v/>
      </c>
    </row>
    <row r="11">
      <c r="A11" s="11" t="n">
        <v>6</v>
      </c>
      <c r="B11" s="16">
        <f>Setup!$B$6</f>
        <v/>
      </c>
      <c r="C11" s="16">
        <f>IF(Auction!$C$9="",0,Auction!$G$9)</f>
        <v/>
      </c>
      <c r="D11" s="16">
        <f>$B11-$C11</f>
        <v/>
      </c>
      <c r="E11" s="16">
        <f>IFERROR(INDEX(Collection!$B$4:$U$23,MATCH($B$3,Collection!$A$4:$A$23,0),6),0)</f>
        <v/>
      </c>
      <c r="F11" s="18">
        <f>SUM($D$6:$D11)-SUM($E$6:$E11)</f>
        <v/>
      </c>
    </row>
    <row r="12">
      <c r="A12" s="11" t="n">
        <v>7</v>
      </c>
      <c r="B12" s="16">
        <f>Setup!$B$6</f>
        <v/>
      </c>
      <c r="C12" s="16">
        <f>IF(Auction!$C$10="",0,Auction!$G$10)</f>
        <v/>
      </c>
      <c r="D12" s="16">
        <f>$B12-$C12</f>
        <v/>
      </c>
      <c r="E12" s="16">
        <f>IFERROR(INDEX(Collection!$B$4:$U$23,MATCH($B$3,Collection!$A$4:$A$23,0),7),0)</f>
        <v/>
      </c>
      <c r="F12" s="18">
        <f>SUM($D$6:$D12)-SUM($E$6:$E12)</f>
        <v/>
      </c>
    </row>
    <row r="13">
      <c r="A13" s="11" t="n">
        <v>8</v>
      </c>
      <c r="B13" s="16">
        <f>Setup!$B$6</f>
        <v/>
      </c>
      <c r="C13" s="16">
        <f>IF(Auction!$C$11="",0,Auction!$G$11)</f>
        <v/>
      </c>
      <c r="D13" s="16">
        <f>$B13-$C13</f>
        <v/>
      </c>
      <c r="E13" s="16">
        <f>IFERROR(INDEX(Collection!$B$4:$U$23,MATCH($B$3,Collection!$A$4:$A$23,0),8),0)</f>
        <v/>
      </c>
      <c r="F13" s="18">
        <f>SUM($D$6:$D13)-SUM($E$6:$E13)</f>
        <v/>
      </c>
    </row>
    <row r="14">
      <c r="A14" s="11" t="n">
        <v>9</v>
      </c>
      <c r="B14" s="16">
        <f>Setup!$B$6</f>
        <v/>
      </c>
      <c r="C14" s="16">
        <f>IF(Auction!$C$12="",0,Auction!$G$12)</f>
        <v/>
      </c>
      <c r="D14" s="16">
        <f>$B14-$C14</f>
        <v/>
      </c>
      <c r="E14" s="16">
        <f>IFERROR(INDEX(Collection!$B$4:$U$23,MATCH($B$3,Collection!$A$4:$A$23,0),9),0)</f>
        <v/>
      </c>
      <c r="F14" s="18">
        <f>SUM($D$6:$D14)-SUM($E$6:$E14)</f>
        <v/>
      </c>
    </row>
    <row r="15">
      <c r="A15" s="11" t="n">
        <v>10</v>
      </c>
      <c r="B15" s="16">
        <f>Setup!$B$6</f>
        <v/>
      </c>
      <c r="C15" s="16">
        <f>IF(Auction!$C$13="",0,Auction!$G$13)</f>
        <v/>
      </c>
      <c r="D15" s="16">
        <f>$B15-$C15</f>
        <v/>
      </c>
      <c r="E15" s="16">
        <f>IFERROR(INDEX(Collection!$B$4:$U$23,MATCH($B$3,Collection!$A$4:$A$23,0),10),0)</f>
        <v/>
      </c>
      <c r="F15" s="18">
        <f>SUM($D$6:$D15)-SUM($E$6:$E15)</f>
        <v/>
      </c>
    </row>
    <row r="16">
      <c r="A16" s="11" t="n">
        <v>11</v>
      </c>
      <c r="B16" s="16">
        <f>Setup!$B$6</f>
        <v/>
      </c>
      <c r="C16" s="16">
        <f>IF(Auction!$C$14="",0,Auction!$G$14)</f>
        <v/>
      </c>
      <c r="D16" s="16">
        <f>$B16-$C16</f>
        <v/>
      </c>
      <c r="E16" s="16">
        <f>IFERROR(INDEX(Collection!$B$4:$U$23,MATCH($B$3,Collection!$A$4:$A$23,0),11),0)</f>
        <v/>
      </c>
      <c r="F16" s="18">
        <f>SUM($D$6:$D16)-SUM($E$6:$E16)</f>
        <v/>
      </c>
    </row>
    <row r="17">
      <c r="A17" s="11" t="n">
        <v>12</v>
      </c>
      <c r="B17" s="16">
        <f>Setup!$B$6</f>
        <v/>
      </c>
      <c r="C17" s="16">
        <f>IF(Auction!$C$15="",0,Auction!$G$15)</f>
        <v/>
      </c>
      <c r="D17" s="16">
        <f>$B17-$C17</f>
        <v/>
      </c>
      <c r="E17" s="16">
        <f>IFERROR(INDEX(Collection!$B$4:$U$23,MATCH($B$3,Collection!$A$4:$A$23,0),12),0)</f>
        <v/>
      </c>
      <c r="F17" s="18">
        <f>SUM($D$6:$D17)-SUM($E$6:$E17)</f>
        <v/>
      </c>
    </row>
    <row r="18">
      <c r="A18" s="11" t="n">
        <v>13</v>
      </c>
      <c r="B18" s="16">
        <f>Setup!$B$6</f>
        <v/>
      </c>
      <c r="C18" s="16">
        <f>IF(Auction!$C$16="",0,Auction!$G$16)</f>
        <v/>
      </c>
      <c r="D18" s="16">
        <f>$B18-$C18</f>
        <v/>
      </c>
      <c r="E18" s="16">
        <f>IFERROR(INDEX(Collection!$B$4:$U$23,MATCH($B$3,Collection!$A$4:$A$23,0),13),0)</f>
        <v/>
      </c>
      <c r="F18" s="18">
        <f>SUM($D$6:$D18)-SUM($E$6:$E18)</f>
        <v/>
      </c>
    </row>
    <row r="19">
      <c r="A19" s="11" t="n">
        <v>14</v>
      </c>
      <c r="B19" s="16">
        <f>Setup!$B$6</f>
        <v/>
      </c>
      <c r="C19" s="16">
        <f>IF(Auction!$C$17="",0,Auction!$G$17)</f>
        <v/>
      </c>
      <c r="D19" s="16">
        <f>$B19-$C19</f>
        <v/>
      </c>
      <c r="E19" s="16">
        <f>IFERROR(INDEX(Collection!$B$4:$U$23,MATCH($B$3,Collection!$A$4:$A$23,0),14),0)</f>
        <v/>
      </c>
      <c r="F19" s="18">
        <f>SUM($D$6:$D19)-SUM($E$6:$E19)</f>
        <v/>
      </c>
    </row>
    <row r="20">
      <c r="A20" s="11" t="n">
        <v>15</v>
      </c>
      <c r="B20" s="16">
        <f>Setup!$B$6</f>
        <v/>
      </c>
      <c r="C20" s="16">
        <f>IF(Auction!$C$18="",0,Auction!$G$18)</f>
        <v/>
      </c>
      <c r="D20" s="16">
        <f>$B20-$C20</f>
        <v/>
      </c>
      <c r="E20" s="16">
        <f>IFERROR(INDEX(Collection!$B$4:$U$23,MATCH($B$3,Collection!$A$4:$A$23,0),15),0)</f>
        <v/>
      </c>
      <c r="F20" s="18">
        <f>SUM($D$6:$D20)-SUM($E$6:$E20)</f>
        <v/>
      </c>
    </row>
    <row r="21">
      <c r="A21" s="11" t="n">
        <v>16</v>
      </c>
      <c r="B21" s="16">
        <f>Setup!$B$6</f>
        <v/>
      </c>
      <c r="C21" s="16">
        <f>IF(Auction!$C$19="",0,Auction!$G$19)</f>
        <v/>
      </c>
      <c r="D21" s="16">
        <f>$B21-$C21</f>
        <v/>
      </c>
      <c r="E21" s="16">
        <f>IFERROR(INDEX(Collection!$B$4:$U$23,MATCH($B$3,Collection!$A$4:$A$23,0),16),0)</f>
        <v/>
      </c>
      <c r="F21" s="18">
        <f>SUM($D$6:$D21)-SUM($E$6:$E21)</f>
        <v/>
      </c>
    </row>
    <row r="22">
      <c r="A22" s="11" t="n">
        <v>17</v>
      </c>
      <c r="B22" s="16">
        <f>Setup!$B$6</f>
        <v/>
      </c>
      <c r="C22" s="16">
        <f>IF(Auction!$C$20="",0,Auction!$G$20)</f>
        <v/>
      </c>
      <c r="D22" s="16">
        <f>$B22-$C22</f>
        <v/>
      </c>
      <c r="E22" s="16">
        <f>IFERROR(INDEX(Collection!$B$4:$U$23,MATCH($B$3,Collection!$A$4:$A$23,0),17),0)</f>
        <v/>
      </c>
      <c r="F22" s="18">
        <f>SUM($D$6:$D22)-SUM($E$6:$E22)</f>
        <v/>
      </c>
    </row>
    <row r="23">
      <c r="A23" s="11" t="n">
        <v>18</v>
      </c>
      <c r="B23" s="16">
        <f>Setup!$B$6</f>
        <v/>
      </c>
      <c r="C23" s="16">
        <f>IF(Auction!$C$21="",0,Auction!$G$21)</f>
        <v/>
      </c>
      <c r="D23" s="16">
        <f>$B23-$C23</f>
        <v/>
      </c>
      <c r="E23" s="16">
        <f>IFERROR(INDEX(Collection!$B$4:$U$23,MATCH($B$3,Collection!$A$4:$A$23,0),18),0)</f>
        <v/>
      </c>
      <c r="F23" s="18">
        <f>SUM($D$6:$D23)-SUM($E$6:$E23)</f>
        <v/>
      </c>
    </row>
    <row r="24">
      <c r="A24" s="11" t="n">
        <v>19</v>
      </c>
      <c r="B24" s="16">
        <f>Setup!$B$6</f>
        <v/>
      </c>
      <c r="C24" s="16">
        <f>IF(Auction!$C$22="",0,Auction!$G$22)</f>
        <v/>
      </c>
      <c r="D24" s="16">
        <f>$B24-$C24</f>
        <v/>
      </c>
      <c r="E24" s="16">
        <f>IFERROR(INDEX(Collection!$B$4:$U$23,MATCH($B$3,Collection!$A$4:$A$23,0),19),0)</f>
        <v/>
      </c>
      <c r="F24" s="18">
        <f>SUM($D$6:$D24)-SUM($E$6:$E24)</f>
        <v/>
      </c>
    </row>
    <row r="25">
      <c r="A25" s="11" t="n">
        <v>20</v>
      </c>
      <c r="B25" s="16">
        <f>Setup!$B$6</f>
        <v/>
      </c>
      <c r="C25" s="16">
        <f>IF(Auction!$C$23="",0,Auction!$G$23)</f>
        <v/>
      </c>
      <c r="D25" s="16">
        <f>$B25-$C25</f>
        <v/>
      </c>
      <c r="E25" s="16">
        <f>IFERROR(INDEX(Collection!$B$4:$U$23,MATCH($B$3,Collection!$A$4:$A$23,0),20),0)</f>
        <v/>
      </c>
      <c r="F25" s="18">
        <f>SUM($D$6:$D25)-SUM($E$6:$E25)</f>
        <v/>
      </c>
    </row>
    <row r="26">
      <c r="A26" s="14" t="inlineStr">
        <is>
          <t>Total</t>
        </is>
      </c>
      <c r="D26" s="15">
        <f>SUM(D6:D25)</f>
        <v/>
      </c>
      <c r="E26" s="15">
        <f>SUM(E6:E25)</f>
        <v/>
      </c>
    </row>
  </sheetData>
  <dataValidations count="1">
    <dataValidation sqref="B3" showDropDown="0" showInputMessage="0" showErrorMessage="0" allowBlank="1" type="list">
      <formula1>=Members!$B$4:$B$23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2026-08-25T17:04:51Z</dcterms:created>
  <dcterms:modified xsi:type="dcterms:W3CDTF">2026-08-25T17:04:51Z</dcterms:modified>
</cp:coreProperties>
</file>